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.NW\AppData\Local\Temp\84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данные'!$A$1:$L$32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6" i="1" l="1"/>
  <c r="L25" i="1" l="1"/>
  <c r="L20" i="1"/>
  <c r="L18" i="1"/>
  <c r="L15" i="1" l="1"/>
  <c r="L21" i="1" s="1"/>
  <c r="L22" i="1" s="1"/>
  <c r="L24" i="1" s="1"/>
  <c r="L19" i="1"/>
  <c r="F18" i="1"/>
  <c r="L16" i="1" l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<sst xmlns="http://schemas.openxmlformats.org/spreadsheetml/2006/main" count="35" uniqueCount="34">
  <si>
    <t>№ пп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</si>
  <si>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</si>
  <si>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</si>
  <si>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</si>
  <si>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</si>
  <si>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</si>
  <si>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</si>
  <si>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</si>
  <si>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</si>
  <si>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</si>
  <si>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</si>
  <si>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</si>
  <si>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Составил: Инженер 1 категории</t>
  </si>
  <si>
    <t>А.Н.Чижова</t>
  </si>
  <si>
    <t>ОП п.2.11; Прим.к табл.11</t>
  </si>
  <si>
    <t xml:space="preserve">СБЦ ПРС "Объекты энергетики"
Москва, 2003 г </t>
  </si>
  <si>
    <t xml:space="preserve">Усложняющие коэф-ты  К=1,2 - ОП п.2.11 на реконструкцию (до 1,5); К=1,2 -Прим.к табл.11 п.4-в застроенной части города К=1,4 - районный к-т </t>
  </si>
  <si>
    <t>1,2*1,2*1,4</t>
  </si>
  <si>
    <t>Кабельные линии напряжением до 35 кВ с интервалами протяженности: свыше 100 до 500 м</t>
  </si>
  <si>
    <r>
      <t xml:space="preserve">СБЦП07-17-2
</t>
    </r>
    <r>
      <rPr>
        <i/>
        <sz val="11"/>
        <rFont val="Arial"/>
        <family val="2"/>
        <charset val="204"/>
      </rPr>
      <t xml:space="preserve"> "Коммунальные инженерные сети и сооружения (2012 г.)"</t>
    </r>
  </si>
  <si>
    <t>Усложняющие коэф-ты (к=1,4 на усложнение; к=1,1 на переходы; К=1,2 на траншеи)</t>
  </si>
  <si>
    <t xml:space="preserve">гл2.4 п/п 2.8.1.1. </t>
  </si>
  <si>
    <t>1,2*1,4*0,9</t>
  </si>
  <si>
    <t>Итого затраты по смете в базовом уровне цен ВЛ-0,4 кВ</t>
  </si>
  <si>
    <t>Итого затраты по смете в базовом уровне цен КЛ-0,4 кВ</t>
  </si>
  <si>
    <t>Итого затраты по смете в базовом уровне цен ИТОГО</t>
  </si>
  <si>
    <t xml:space="preserve">Письмо Минстроя РФ № 46012-ИФ/09 от 25.10.2021 (К=4,75) </t>
  </si>
  <si>
    <t>Итоги по смете в ценах 4 кв. 2021 г</t>
  </si>
  <si>
    <t xml:space="preserve"> М_000-13-1-01.32-1317 Проектирование. Реконструкция ВЛ-10 кВ 341-03 Ильинск-1, ТП-167 Мелиоративная, ВЛ-0,4 кВ от ТП-76 Зеленая и ТП-81 Школьная котельная для освобождения земельного участка по ул. Ленина дом 7 в с. Ильинско-Подомское Вилегодского района Архангельской области  (Термоизолстрой, ООО ОЗУ-0009К/21 от 01.03.2021) (КЛ-10 кВ 0,210 км; ВЛИ-0,4 кВ 0,725 км)</t>
  </si>
  <si>
    <t xml:space="preserve">                                   ВЛ-0,4 кВ(длина 725 м)</t>
  </si>
  <si>
    <t>7,763+0,042*210</t>
  </si>
  <si>
    <t xml:space="preserve">Таблица 11  
Стадия - "рд и п" =100%; (стоимость строительства по интерполяции -15,44 тр в ценах 2001г)
</t>
  </si>
  <si>
    <t>ИТОГО с индексом дефлятором на 2022 г - 1,051</t>
  </si>
  <si>
    <t xml:space="preserve">                                   КЛ-10 кВ(длина 210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</si>
</sst>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10" fontId="7" fillId="0" borderId="1" xfId="0" applyNumberFormat="1" applyFont="1" applyBorder="1" applyAlignment="1">
      <alignment horizontal="center" vertical="top" wrapText="1"/>
    </xf>
    <xf numFmtId="166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6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showGridLines="0" tabSelected="1" topLeftCell="A9" zoomScale="80" zoomScaleNormal="80" workbookViewId="0">
      <selection activeCell="M26" sqref="M26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15.28515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0"/>
      <c r="B1" s="30"/>
      <c r="C1" s="30"/>
      <c r="D1" s="30"/>
      <c r="L1" s="2" t="s">
        <v>1</v>
      </c>
    </row>
    <row r="2" spans="1:17" x14ac:dyDescent="0.2">
      <c r="A2" s="35"/>
      <c r="B2" s="35"/>
      <c r="C2" s="35"/>
      <c r="D2" s="35"/>
    </row>
    <row r="3" spans="1:17" ht="18" x14ac:dyDescent="0.25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7" x14ac:dyDescent="0.2">
      <c r="A4" s="32" t="s">
        <v>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65.25" customHeight="1" x14ac:dyDescent="0.2">
      <c r="A7" s="33" t="s">
        <v>28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/>
      <c r="B10" s="3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6</v>
      </c>
    </row>
    <row r="12" spans="1:17" s="6" customFormat="1" ht="121.5" customHeight="1" x14ac:dyDescent="0.2">
      <c r="A12" s="5" t="s">
        <v>0</v>
      </c>
      <c r="B12" s="5" t="s">
        <v>2</v>
      </c>
      <c r="C12" s="5" t="s">
        <v>3</v>
      </c>
      <c r="D12" s="5" t="s">
        <v>4</v>
      </c>
      <c r="E12" s="5"/>
      <c r="F12" s="5"/>
      <c r="G12" s="5"/>
      <c r="H12" s="5"/>
      <c r="I12" s="5"/>
      <c r="J12" s="5"/>
      <c r="K12" s="5"/>
      <c r="L12" s="5" t="s">
        <v>5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36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7"/>
      <c r="N14" s="7"/>
      <c r="O14" s="7"/>
      <c r="P14" s="7"/>
      <c r="Q14" s="7"/>
    </row>
    <row r="15" spans="1:17" ht="75" x14ac:dyDescent="0.2">
      <c r="A15" s="13">
        <v>1</v>
      </c>
      <c r="B15" s="14" t="s">
        <v>31</v>
      </c>
      <c r="C15" s="14" t="s">
        <v>15</v>
      </c>
      <c r="D15" s="15">
        <v>15.44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7</v>
      </c>
      <c r="K15" s="15"/>
      <c r="L15" s="16">
        <f>D15</f>
        <v>15.44</v>
      </c>
      <c r="M15" s="7"/>
      <c r="N15" s="7"/>
      <c r="O15" s="7"/>
      <c r="P15" s="7"/>
      <c r="Q15" s="7"/>
    </row>
    <row r="16" spans="1:17" ht="60" x14ac:dyDescent="0.2">
      <c r="A16" s="17"/>
      <c r="B16" s="18" t="s">
        <v>16</v>
      </c>
      <c r="C16" s="18" t="s">
        <v>14</v>
      </c>
      <c r="D16" s="19" t="s">
        <v>17</v>
      </c>
      <c r="E16" s="19"/>
      <c r="F16" s="19"/>
      <c r="G16" s="19"/>
      <c r="H16" s="19"/>
      <c r="I16" s="19"/>
      <c r="J16" s="19"/>
      <c r="K16" s="19"/>
      <c r="L16" s="20">
        <f>1.2*1.2*1.4</f>
        <v>2.016</v>
      </c>
      <c r="M16" s="7"/>
      <c r="N16" s="7"/>
      <c r="O16" s="7"/>
      <c r="P16" s="7"/>
      <c r="Q16" s="7"/>
    </row>
    <row r="17" spans="1:17" s="9" customFormat="1" ht="21" customHeight="1" x14ac:dyDescent="0.2">
      <c r="A17" s="36" t="s">
        <v>33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7"/>
      <c r="N17" s="7"/>
      <c r="O17" s="7"/>
      <c r="P17" s="7"/>
      <c r="Q17" s="7"/>
    </row>
    <row r="18" spans="1:17" ht="45" x14ac:dyDescent="0.2">
      <c r="A18" s="13">
        <v>1</v>
      </c>
      <c r="B18" s="14" t="s">
        <v>18</v>
      </c>
      <c r="C18" s="14" t="s">
        <v>19</v>
      </c>
      <c r="D18" s="25" t="s">
        <v>30</v>
      </c>
      <c r="E18" s="15">
        <v>1</v>
      </c>
      <c r="F18" s="15" t="str">
        <f ca="1">IF(INDIRECT("J" &amp; ROW())="текущие цены", IF(INDIRECT("G" &amp; ROW())="", "0", "0"), IF(INDIRECT("G" &amp; ROW())="", "7763","7763"))</f>
        <v>7763</v>
      </c>
      <c r="G18" s="15"/>
      <c r="H18" s="15"/>
      <c r="I18" s="15"/>
      <c r="J18" s="15" t="s">
        <v>7</v>
      </c>
      <c r="K18" s="15"/>
      <c r="L18" s="16">
        <f>7.763+0.042*210</f>
        <v>16.582999999999998</v>
      </c>
      <c r="M18" s="7"/>
      <c r="N18" s="7"/>
      <c r="O18" s="7"/>
      <c r="P18" s="7"/>
      <c r="Q18" s="7"/>
    </row>
    <row r="19" spans="1:17" ht="30" x14ac:dyDescent="0.2">
      <c r="A19" s="17"/>
      <c r="B19" s="18" t="s">
        <v>20</v>
      </c>
      <c r="C19" s="18" t="s">
        <v>21</v>
      </c>
      <c r="D19" s="19" t="s">
        <v>22</v>
      </c>
      <c r="E19" s="19"/>
      <c r="F19" s="19"/>
      <c r="G19" s="19"/>
      <c r="H19" s="19"/>
      <c r="I19" s="19"/>
      <c r="J19" s="19"/>
      <c r="K19" s="19"/>
      <c r="L19" s="20">
        <f>1.2*1.4*0.9138</f>
        <v>1.5351839999999999</v>
      </c>
      <c r="M19" s="7"/>
      <c r="N19" s="7"/>
      <c r="O19" s="7"/>
      <c r="P19" s="7"/>
      <c r="Q19" s="7"/>
    </row>
    <row r="20" spans="1:17" x14ac:dyDescent="0.2">
      <c r="A20" s="38" t="s">
        <v>23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21">
        <f>L18*L19</f>
        <v>25.457956271999997</v>
      </c>
      <c r="M20" s="7"/>
      <c r="N20" s="7"/>
      <c r="O20" s="7"/>
      <c r="P20" s="7"/>
      <c r="Q20" s="7"/>
    </row>
    <row r="21" spans="1:17" x14ac:dyDescent="0.2">
      <c r="A21" s="38" t="s">
        <v>24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21">
        <f>L15*L16</f>
        <v>31.127040000000001</v>
      </c>
      <c r="M21" s="7"/>
      <c r="N21" s="7"/>
      <c r="O21" s="7"/>
      <c r="P21" s="7"/>
      <c r="Q21" s="7"/>
    </row>
    <row r="22" spans="1:17" x14ac:dyDescent="0.2">
      <c r="A22" s="38" t="s">
        <v>25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21">
        <f>L20+L21</f>
        <v>56.584996271999998</v>
      </c>
      <c r="M22" s="7"/>
      <c r="N22" s="7"/>
      <c r="O22" s="7"/>
      <c r="P22" s="7"/>
      <c r="Q22" s="7"/>
    </row>
    <row r="23" spans="1:17" x14ac:dyDescent="0.2">
      <c r="A23" s="42" t="s">
        <v>26</v>
      </c>
      <c r="B23" s="43"/>
      <c r="C23" s="43"/>
      <c r="D23" s="44"/>
      <c r="E23" s="22"/>
      <c r="F23" s="22"/>
      <c r="G23" s="22"/>
      <c r="H23" s="22"/>
      <c r="I23" s="22"/>
      <c r="J23" s="22"/>
      <c r="K23" s="22"/>
      <c r="L23" s="21">
        <v>4.75</v>
      </c>
      <c r="M23" s="7"/>
      <c r="N23" s="7"/>
      <c r="O23" s="7"/>
      <c r="P23" s="7"/>
      <c r="Q23" s="7"/>
    </row>
    <row r="24" spans="1:17" x14ac:dyDescent="0.2">
      <c r="A24" s="40" t="s">
        <v>27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28">
        <f>L22*L23</f>
        <v>268.77873229199997</v>
      </c>
      <c r="M24" s="7"/>
      <c r="N24" s="27"/>
      <c r="O24" s="7"/>
      <c r="P24" s="7"/>
      <c r="Q24" s="7"/>
    </row>
    <row r="25" spans="1:17" x14ac:dyDescent="0.2">
      <c r="A25" s="40" t="s">
        <v>32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28">
        <f>L24*1.051</f>
        <v>282.48644763889195</v>
      </c>
      <c r="M25" s="7"/>
      <c r="N25" s="27"/>
      <c r="O25" s="7"/>
      <c r="P25" s="7"/>
      <c r="Q25" s="7"/>
    </row>
    <row r="26" spans="1:17" x14ac:dyDescent="0.2">
      <c r="A26" s="38" t="s">
        <v>10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26">
        <f>L27-L25</f>
        <v>56.497232361108047</v>
      </c>
      <c r="M26" s="7"/>
      <c r="N26" s="7"/>
      <c r="O26" s="7"/>
      <c r="P26" s="7"/>
      <c r="Q26" s="7"/>
    </row>
    <row r="27" spans="1:17" x14ac:dyDescent="0.2">
      <c r="A27" s="40" t="s">
        <v>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29">
        <v>338.98367999999999</v>
      </c>
      <c r="M27" s="7"/>
      <c r="N27" s="7"/>
      <c r="O27" s="7"/>
      <c r="P27" s="7"/>
      <c r="Q27" s="7"/>
    </row>
    <row r="28" spans="1:1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24"/>
      <c r="M28" s="8"/>
      <c r="N28" s="9"/>
      <c r="O28" s="9"/>
      <c r="P28" s="9"/>
      <c r="Q28" s="9"/>
    </row>
    <row r="29" spans="1:17" x14ac:dyDescent="0.2">
      <c r="A29" s="3"/>
      <c r="B29" s="3" t="s">
        <v>12</v>
      </c>
      <c r="C29" s="3" t="s">
        <v>13</v>
      </c>
      <c r="D29" s="3"/>
      <c r="E29" s="3"/>
      <c r="F29" s="3"/>
      <c r="G29" s="3"/>
      <c r="H29" s="3"/>
      <c r="I29" s="3"/>
      <c r="J29" s="3"/>
      <c r="K29" s="3"/>
      <c r="L29" s="3"/>
    </row>
    <row r="30" spans="1:17" x14ac:dyDescent="0.2">
      <c r="B30" s="3"/>
      <c r="C30" s="10"/>
      <c r="D30" s="3"/>
      <c r="E30" s="3"/>
      <c r="F30" s="3"/>
      <c r="G30" s="3"/>
      <c r="H30" s="3"/>
      <c r="I30" s="3"/>
      <c r="J30" s="3"/>
      <c r="K30" s="3"/>
      <c r="L30" s="3"/>
    </row>
    <row r="31" spans="1:17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7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</sheetData>
  <mergeCells count="16">
    <mergeCell ref="A14:L14"/>
    <mergeCell ref="A26:K26"/>
    <mergeCell ref="A27:K27"/>
    <mergeCell ref="A21:K21"/>
    <mergeCell ref="A23:D23"/>
    <mergeCell ref="A24:K24"/>
    <mergeCell ref="A17:L17"/>
    <mergeCell ref="A20:K20"/>
    <mergeCell ref="A22:K22"/>
    <mergeCell ref="A25:K25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2022-09-14T11:19:30Z</dcterms:modified>
</cp:coreProperties>
</file>